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0730" windowHeight="11760"/>
  </bookViews>
  <sheets>
    <sheet name="администрация" sheetId="2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2"/>
  <c r="M16" s="1"/>
  <c r="J15"/>
  <c r="M15" s="1"/>
  <c r="J10"/>
  <c r="M10" s="1"/>
  <c r="D11"/>
  <c r="E11"/>
  <c r="F11"/>
  <c r="G11"/>
  <c r="H11"/>
  <c r="K11"/>
  <c r="D7"/>
  <c r="E7"/>
  <c r="C21"/>
  <c r="K14"/>
  <c r="I14"/>
  <c r="H16"/>
  <c r="H15"/>
  <c r="H14"/>
  <c r="E14"/>
  <c r="D14"/>
  <c r="H10"/>
  <c r="H7"/>
  <c r="D19"/>
  <c r="J19" s="1"/>
  <c r="G4"/>
  <c r="D10"/>
  <c r="D15"/>
  <c r="D16"/>
  <c r="D4"/>
  <c r="J11" l="1"/>
  <c r="M11" s="1"/>
  <c r="N11" s="1"/>
  <c r="J7"/>
  <c r="M7" s="1"/>
  <c r="N7" s="1"/>
  <c r="M19"/>
  <c r="N19" s="1"/>
  <c r="N16"/>
  <c r="F21"/>
  <c r="L21"/>
  <c r="H21"/>
  <c r="I21"/>
  <c r="K21"/>
  <c r="N15"/>
  <c r="G21"/>
  <c r="D21"/>
  <c r="E21"/>
  <c r="N10"/>
  <c r="J14"/>
  <c r="M14" s="1"/>
  <c r="N14" s="1"/>
  <c r="J4"/>
  <c r="J21" l="1"/>
  <c r="M4"/>
  <c r="N4" l="1"/>
  <c r="N21" s="1"/>
  <c r="M21"/>
</calcChain>
</file>

<file path=xl/sharedStrings.xml><?xml version="1.0" encoding="utf-8"?>
<sst xmlns="http://schemas.openxmlformats.org/spreadsheetml/2006/main" count="88" uniqueCount="43">
  <si>
    <t>Итого:</t>
  </si>
  <si>
    <t>Наименование должности</t>
  </si>
  <si>
    <t>Кол-во шт. ед.</t>
  </si>
  <si>
    <t>Установленный должностной оклад</t>
  </si>
  <si>
    <t>Главный бухгалтер</t>
  </si>
  <si>
    <t>1,0</t>
  </si>
  <si>
    <t>сумма должностных окладов на год(12д/о)</t>
  </si>
  <si>
    <t>Уборщик помещения</t>
  </si>
  <si>
    <t>Истопник</t>
  </si>
  <si>
    <t>Специалист ВУС</t>
  </si>
  <si>
    <t>Глава поселения</t>
  </si>
  <si>
    <t>0,3</t>
  </si>
  <si>
    <t>Премия</t>
  </si>
  <si>
    <t>Интенсивность</t>
  </si>
  <si>
    <t>Денежное поощрение(8,9д.о)</t>
  </si>
  <si>
    <t>Единовременная выплата к отпуску</t>
  </si>
  <si>
    <t>РК к перечисленным выплатам</t>
  </si>
  <si>
    <t xml:space="preserve">Выслуга </t>
  </si>
  <si>
    <t xml:space="preserve">Особые условия </t>
  </si>
  <si>
    <t>Бухгалтерская служба</t>
  </si>
  <si>
    <t>Выслуга (3,5д.о)</t>
  </si>
  <si>
    <t>Особые условия (12д.о.)</t>
  </si>
  <si>
    <t>Денежное поощрение(10д.о)</t>
  </si>
  <si>
    <t>Премия(3д.о.)</t>
  </si>
  <si>
    <t>М.П. к отпуску(1д.о)</t>
  </si>
  <si>
    <t>Военно-учетный стол</t>
  </si>
  <si>
    <t>М.П. к отпуску(2д.о)</t>
  </si>
  <si>
    <t>Итого годовой ФОТ без начислений</t>
  </si>
  <si>
    <t>Итого годовой ФОТ с начислениями</t>
  </si>
  <si>
    <t>Обслуживающий персонал</t>
  </si>
  <si>
    <t>Глава Дмитриевского сельского поселения</t>
  </si>
  <si>
    <t>Выслуга (3,6д.о)</t>
  </si>
  <si>
    <t>Сложн и напряженность(14,4)</t>
  </si>
  <si>
    <t>Бухгатер-кассир</t>
  </si>
  <si>
    <t>Сложн и напряженность(12)</t>
  </si>
  <si>
    <t>Итого годовой ФОТ с начислений</t>
  </si>
  <si>
    <t>мрот</t>
  </si>
  <si>
    <t>1,5</t>
  </si>
  <si>
    <t>0,75</t>
  </si>
  <si>
    <t>стимулирующие</t>
  </si>
  <si>
    <t>интенсивность</t>
  </si>
  <si>
    <t>особые условия</t>
  </si>
  <si>
    <t>5,3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</si>
</sst>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 readingOrder="1"/>
    </xf>
    <xf numFmtId="0" fontId="4" fillId="0" borderId="0" xfId="0" applyFont="1" applyAlignment="1">
      <alignment readingOrder="1"/>
    </xf>
    <xf numFmtId="0" fontId="1" fillId="4" borderId="28" xfId="0" applyFont="1" applyFill="1" applyBorder="1" applyAlignment="1">
      <alignment horizontal="center" vertical="center" wrapText="1" readingOrder="1"/>
    </xf>
    <xf numFmtId="0" fontId="1" fillId="4" borderId="29" xfId="0" applyFont="1" applyFill="1" applyBorder="1" applyAlignment="1">
      <alignment horizontal="center" vertical="center" wrapText="1" readingOrder="1"/>
    </xf>
    <xf numFmtId="0" fontId="1" fillId="4" borderId="30" xfId="0" applyFont="1" applyFill="1" applyBorder="1" applyAlignment="1">
      <alignment horizontal="center" vertical="center" wrapText="1" readingOrder="1"/>
    </xf>
    <xf numFmtId="0" fontId="1" fillId="4" borderId="17" xfId="0" applyFont="1" applyFill="1" applyBorder="1" applyAlignment="1">
      <alignment horizontal="center" vertical="center" readingOrder="1"/>
    </xf>
    <xf numFmtId="0" fontId="1" fillId="0" borderId="0" xfId="0" applyFont="1" applyAlignment="1">
      <alignment horizontal="center" vertical="center" readingOrder="1"/>
    </xf>
    <xf numFmtId="0" fontId="5" fillId="4" borderId="11" xfId="0" applyFont="1" applyFill="1" applyBorder="1" applyAlignment="1">
      <alignment readingOrder="1"/>
    </xf>
    <xf numFmtId="49" fontId="2" fillId="4" borderId="29" xfId="0" applyNumberFormat="1" applyFont="1" applyFill="1" applyBorder="1" applyAlignment="1">
      <alignment horizontal="center" wrapText="1" readingOrder="1"/>
    </xf>
    <xf numFmtId="0" fontId="4" fillId="4" borderId="2" xfId="0" applyFont="1" applyFill="1" applyBorder="1" applyAlignment="1">
      <alignment readingOrder="1"/>
    </xf>
    <xf numFmtId="2" fontId="4" fillId="4" borderId="2" xfId="0" applyNumberFormat="1" applyFont="1" applyFill="1" applyBorder="1" applyAlignment="1">
      <alignment readingOrder="1"/>
    </xf>
    <xf numFmtId="0" fontId="4" fillId="4" borderId="12" xfId="0" applyFont="1" applyFill="1" applyBorder="1" applyAlignment="1">
      <alignment readingOrder="1"/>
    </xf>
    <xf numFmtId="0" fontId="4" fillId="0" borderId="0" xfId="0" applyFont="1" applyBorder="1" applyAlignment="1">
      <alignment readingOrder="1"/>
    </xf>
    <xf numFmtId="0" fontId="4" fillId="0" borderId="20" xfId="0" applyFont="1" applyBorder="1" applyAlignment="1">
      <alignment readingOrder="1"/>
    </xf>
    <xf numFmtId="0" fontId="4" fillId="0" borderId="1" xfId="0" applyFont="1" applyBorder="1" applyAlignment="1">
      <alignment readingOrder="1"/>
    </xf>
    <xf numFmtId="0" fontId="4" fillId="0" borderId="19" xfId="0" applyFont="1" applyBorder="1" applyAlignment="1">
      <alignment readingOrder="1"/>
    </xf>
    <xf numFmtId="0" fontId="1" fillId="5" borderId="6" xfId="0" applyFont="1" applyFill="1" applyBorder="1" applyAlignment="1">
      <alignment horizontal="center" vertical="center" wrapText="1" readingOrder="1"/>
    </xf>
    <xf numFmtId="0" fontId="1" fillId="5" borderId="1" xfId="0" applyFont="1" applyFill="1" applyBorder="1" applyAlignment="1">
      <alignment horizontal="center" vertical="center" wrapText="1" readingOrder="1"/>
    </xf>
    <xf numFmtId="0" fontId="1" fillId="5" borderId="7" xfId="0" applyFont="1" applyFill="1" applyBorder="1" applyAlignment="1">
      <alignment horizontal="center" vertical="center" readingOrder="1"/>
    </xf>
    <xf numFmtId="0" fontId="1" fillId="5" borderId="8" xfId="0" applyFont="1" applyFill="1" applyBorder="1" applyAlignment="1">
      <alignment horizontal="center" wrapText="1" readingOrder="1"/>
    </xf>
    <xf numFmtId="49" fontId="2" fillId="5" borderId="9" xfId="0" applyNumberFormat="1" applyFont="1" applyFill="1" applyBorder="1" applyAlignment="1">
      <alignment horizontal="center" wrapText="1" readingOrder="1"/>
    </xf>
    <xf numFmtId="2" fontId="2" fillId="5" borderId="9" xfId="0" applyNumberFormat="1" applyFont="1" applyFill="1" applyBorder="1" applyAlignment="1">
      <alignment horizontal="center" wrapText="1" readingOrder="1"/>
    </xf>
    <xf numFmtId="2" fontId="2" fillId="5" borderId="9" xfId="0" applyNumberFormat="1" applyFont="1" applyFill="1" applyBorder="1" applyAlignment="1">
      <alignment horizontal="center" readingOrder="1"/>
    </xf>
    <xf numFmtId="0" fontId="2" fillId="5" borderId="9" xfId="0" applyFont="1" applyFill="1" applyBorder="1" applyAlignment="1">
      <alignment horizontal="center" readingOrder="1"/>
    </xf>
    <xf numFmtId="0" fontId="2" fillId="5" borderId="10" xfId="0" applyFont="1" applyFill="1" applyBorder="1" applyAlignment="1">
      <alignment horizontal="center" readingOrder="1"/>
    </xf>
    <xf numFmtId="0" fontId="1" fillId="6" borderId="0" xfId="0" applyFont="1" applyFill="1" applyAlignment="1">
      <alignment horizontal="center" vertical="center" readingOrder="1"/>
    </xf>
    <xf numFmtId="0" fontId="1" fillId="6" borderId="25" xfId="0" applyFont="1" applyFill="1" applyBorder="1" applyAlignment="1">
      <alignment horizontal="center" vertical="center" wrapText="1" readingOrder="1"/>
    </xf>
    <xf numFmtId="0" fontId="1" fillId="6" borderId="26" xfId="0" applyFont="1" applyFill="1" applyBorder="1" applyAlignment="1">
      <alignment horizontal="center" vertical="center" wrapText="1" readingOrder="1"/>
    </xf>
    <xf numFmtId="0" fontId="1" fillId="6" borderId="27" xfId="0" applyFont="1" applyFill="1" applyBorder="1" applyAlignment="1">
      <alignment horizontal="center" vertical="center" wrapText="1" readingOrder="1"/>
    </xf>
    <xf numFmtId="0" fontId="4" fillId="6" borderId="0" xfId="0" applyFont="1" applyFill="1" applyAlignment="1">
      <alignment readingOrder="1"/>
    </xf>
    <xf numFmtId="0" fontId="1" fillId="6" borderId="6" xfId="0" applyFont="1" applyFill="1" applyBorder="1" applyAlignment="1">
      <alignment horizontal="center" wrapText="1" readingOrder="1"/>
    </xf>
    <xf numFmtId="49" fontId="2" fillId="6" borderId="1" xfId="0" applyNumberFormat="1" applyFont="1" applyFill="1" applyBorder="1" applyAlignment="1">
      <alignment horizontal="center" wrapText="1" readingOrder="1"/>
    </xf>
    <xf numFmtId="2" fontId="2" fillId="6" borderId="1" xfId="0" applyNumberFormat="1" applyFont="1" applyFill="1" applyBorder="1" applyAlignment="1">
      <alignment horizontal="center" wrapText="1" readingOrder="1"/>
    </xf>
    <xf numFmtId="2" fontId="2" fillId="6" borderId="19" xfId="0" applyNumberFormat="1" applyFont="1" applyFill="1" applyBorder="1" applyAlignment="1">
      <alignment horizontal="center" wrapText="1" readingOrder="1"/>
    </xf>
    <xf numFmtId="0" fontId="2" fillId="6" borderId="0" xfId="0" applyFont="1" applyFill="1" applyAlignment="1">
      <alignment horizontal="center" readingOrder="1"/>
    </xf>
    <xf numFmtId="0" fontId="1" fillId="2" borderId="0" xfId="0" applyFont="1" applyFill="1" applyAlignment="1">
      <alignment horizontal="center" vertical="center" readingOrder="1"/>
    </xf>
    <xf numFmtId="0" fontId="1" fillId="2" borderId="25" xfId="0" applyFont="1" applyFill="1" applyBorder="1" applyAlignment="1">
      <alignment horizontal="center" vertical="center" wrapText="1" readingOrder="1"/>
    </xf>
    <xf numFmtId="0" fontId="1" fillId="2" borderId="26" xfId="0" applyFont="1" applyFill="1" applyBorder="1" applyAlignment="1">
      <alignment horizontal="center" vertical="center" wrapText="1" readingOrder="1"/>
    </xf>
    <xf numFmtId="0" fontId="1" fillId="2" borderId="27" xfId="0" applyFont="1" applyFill="1" applyBorder="1" applyAlignment="1">
      <alignment horizontal="center" vertical="center" wrapText="1" readingOrder="1"/>
    </xf>
    <xf numFmtId="0" fontId="2" fillId="2" borderId="0" xfId="0" applyFont="1" applyFill="1" applyAlignment="1">
      <alignment horizontal="center" readingOrder="1"/>
    </xf>
    <xf numFmtId="0" fontId="1" fillId="2" borderId="8" xfId="0" applyFont="1" applyFill="1" applyBorder="1" applyAlignment="1">
      <alignment horizontal="center" wrapText="1" readingOrder="1"/>
    </xf>
    <xf numFmtId="49" fontId="2" fillId="2" borderId="9" xfId="0" applyNumberFormat="1" applyFont="1" applyFill="1" applyBorder="1" applyAlignment="1">
      <alignment horizontal="center" wrapText="1" readingOrder="1"/>
    </xf>
    <xf numFmtId="2" fontId="2" fillId="2" borderId="9" xfId="0" applyNumberFormat="1" applyFont="1" applyFill="1" applyBorder="1" applyAlignment="1">
      <alignment horizontal="center" wrapText="1" readingOrder="1"/>
    </xf>
    <xf numFmtId="2" fontId="2" fillId="2" borderId="1" xfId="0" applyNumberFormat="1" applyFont="1" applyFill="1" applyBorder="1" applyAlignment="1">
      <alignment horizontal="center" wrapText="1" readingOrder="1"/>
    </xf>
    <xf numFmtId="2" fontId="2" fillId="2" borderId="24" xfId="0" applyNumberFormat="1" applyFont="1" applyFill="1" applyBorder="1" applyAlignment="1">
      <alignment horizontal="center" wrapText="1" readingOrder="1"/>
    </xf>
    <xf numFmtId="0" fontId="4" fillId="2" borderId="0" xfId="0" applyFont="1" applyFill="1" applyAlignment="1">
      <alignment readingOrder="1"/>
    </xf>
    <xf numFmtId="0" fontId="5" fillId="0" borderId="0" xfId="0" applyFont="1" applyAlignment="1">
      <alignment readingOrder="1"/>
    </xf>
    <xf numFmtId="0" fontId="6" fillId="3" borderId="1" xfId="0" applyFont="1" applyFill="1" applyBorder="1" applyAlignment="1">
      <alignment readingOrder="1"/>
    </xf>
    <xf numFmtId="49" fontId="7" fillId="3" borderId="1" xfId="0" applyNumberFormat="1" applyFont="1" applyFill="1" applyBorder="1" applyAlignment="1">
      <alignment readingOrder="1"/>
    </xf>
    <xf numFmtId="2" fontId="7" fillId="3" borderId="1" xfId="0" applyNumberFormat="1" applyFont="1" applyFill="1" applyBorder="1" applyAlignment="1">
      <alignment readingOrder="1"/>
    </xf>
    <xf numFmtId="0" fontId="7" fillId="3" borderId="0" xfId="0" applyFont="1" applyFill="1" applyAlignment="1">
      <alignment readingOrder="1"/>
    </xf>
    <xf numFmtId="2" fontId="2" fillId="4" borderId="1" xfId="0" applyNumberFormat="1" applyFont="1" applyFill="1" applyBorder="1" applyAlignment="1">
      <alignment horizontal="center" wrapText="1" readingOrder="1"/>
    </xf>
    <xf numFmtId="0" fontId="1" fillId="5" borderId="0" xfId="0" applyFont="1" applyFill="1" applyAlignment="1">
      <alignment horizontal="center" vertical="center" readingOrder="1"/>
    </xf>
    <xf numFmtId="0" fontId="4" fillId="5" borderId="0" xfId="0" applyFont="1" applyFill="1" applyAlignment="1">
      <alignment readingOrder="1"/>
    </xf>
    <xf numFmtId="0" fontId="1" fillId="5" borderId="25" xfId="0" applyFont="1" applyFill="1" applyBorder="1" applyAlignment="1">
      <alignment horizontal="center" vertical="center" wrapText="1" readingOrder="1"/>
    </xf>
    <xf numFmtId="0" fontId="1" fillId="5" borderId="26" xfId="0" applyFont="1" applyFill="1" applyBorder="1" applyAlignment="1">
      <alignment horizontal="center" vertical="center" wrapText="1" readingOrder="1"/>
    </xf>
    <xf numFmtId="0" fontId="1" fillId="5" borderId="6" xfId="0" applyFont="1" applyFill="1" applyBorder="1" applyAlignment="1">
      <alignment horizontal="center" wrapText="1" readingOrder="1"/>
    </xf>
    <xf numFmtId="49" fontId="2" fillId="5" borderId="1" xfId="0" applyNumberFormat="1" applyFont="1" applyFill="1" applyBorder="1" applyAlignment="1">
      <alignment horizontal="center" wrapText="1" readingOrder="1"/>
    </xf>
    <xf numFmtId="2" fontId="2" fillId="5" borderId="1" xfId="0" applyNumberFormat="1" applyFont="1" applyFill="1" applyBorder="1" applyAlignment="1">
      <alignment horizontal="center" wrapText="1" readingOrder="1"/>
    </xf>
    <xf numFmtId="2" fontId="2" fillId="5" borderId="21" xfId="0" applyNumberFormat="1" applyFont="1" applyFill="1" applyBorder="1" applyAlignment="1">
      <alignment horizontal="center" wrapText="1" readingOrder="1"/>
    </xf>
    <xf numFmtId="2" fontId="2" fillId="5" borderId="19" xfId="0" applyNumberFormat="1" applyFont="1" applyFill="1" applyBorder="1" applyAlignment="1">
      <alignment horizontal="center" wrapText="1" readingOrder="1"/>
    </xf>
    <xf numFmtId="0" fontId="2" fillId="5" borderId="0" xfId="0" applyFont="1" applyFill="1" applyAlignment="1">
      <alignment horizontal="center" readingOrder="1"/>
    </xf>
    <xf numFmtId="0" fontId="1" fillId="5" borderId="3" xfId="0" applyFont="1" applyFill="1" applyBorder="1" applyAlignment="1">
      <alignment horizontal="center" vertical="center" readingOrder="1"/>
    </xf>
    <xf numFmtId="0" fontId="2" fillId="5" borderId="4" xfId="0" applyFont="1" applyFill="1" applyBorder="1" applyAlignment="1">
      <alignment horizontal="center" vertical="center" readingOrder="1"/>
    </xf>
    <xf numFmtId="0" fontId="2" fillId="5" borderId="5" xfId="0" applyFont="1" applyFill="1" applyBorder="1" applyAlignment="1">
      <alignment horizontal="center" vertical="center" readingOrder="1"/>
    </xf>
    <xf numFmtId="0" fontId="1" fillId="5" borderId="18" xfId="0" applyFont="1" applyFill="1" applyBorder="1" applyAlignment="1">
      <alignment horizontal="center" vertical="center" readingOrder="1"/>
    </xf>
    <xf numFmtId="0" fontId="2" fillId="5" borderId="18" xfId="0" applyFont="1" applyFill="1" applyBorder="1" applyAlignment="1">
      <alignment horizontal="center" vertical="center" readingOrder="1"/>
    </xf>
    <xf numFmtId="0" fontId="1" fillId="6" borderId="31" xfId="0" applyFont="1" applyFill="1" applyBorder="1" applyAlignment="1">
      <alignment horizontal="center" vertical="center" readingOrder="1"/>
    </xf>
    <xf numFmtId="0" fontId="4" fillId="6" borderId="31" xfId="0" applyFont="1" applyFill="1" applyBorder="1" applyAlignment="1">
      <alignment horizontal="center" vertical="center" readingOrder="1"/>
    </xf>
    <xf numFmtId="0" fontId="1" fillId="2" borderId="32" xfId="0" applyFont="1" applyFill="1" applyBorder="1" applyAlignment="1">
      <alignment horizontal="center" wrapText="1" readingOrder="1"/>
    </xf>
    <xf numFmtId="0" fontId="4" fillId="2" borderId="31" xfId="0" applyFont="1" applyFill="1" applyBorder="1" applyAlignment="1">
      <alignment readingOrder="1"/>
    </xf>
    <xf numFmtId="0" fontId="1" fillId="0" borderId="14" xfId="0" applyFont="1" applyBorder="1" applyAlignment="1">
      <alignment horizontal="center" vertical="center" readingOrder="1"/>
    </xf>
    <xf numFmtId="0" fontId="1" fillId="0" borderId="15" xfId="0" applyFont="1" applyBorder="1" applyAlignment="1">
      <alignment horizontal="center" vertical="center" readingOrder="1"/>
    </xf>
    <xf numFmtId="0" fontId="1" fillId="0" borderId="16" xfId="0" applyFont="1" applyBorder="1" applyAlignment="1">
      <alignment horizontal="center" vertical="center" readingOrder="1"/>
    </xf>
    <xf numFmtId="0" fontId="1" fillId="4" borderId="22" xfId="0" applyFont="1" applyFill="1" applyBorder="1" applyAlignment="1">
      <alignment horizontal="center" vertical="center" readingOrder="1"/>
    </xf>
    <xf numFmtId="0" fontId="2" fillId="4" borderId="23" xfId="0" applyFont="1" applyFill="1" applyBorder="1" applyAlignment="1">
      <alignment horizontal="center" vertical="center" readingOrder="1"/>
    </xf>
    <xf numFmtId="0" fontId="2" fillId="4" borderId="13" xfId="0" applyFont="1" applyFill="1" applyBorder="1" applyAlignment="1">
      <alignment horizontal="center" vertical="center" readingOrder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X21"/>
  <sheetViews>
    <sheetView tabSelected="1" workbookViewId="0">
      <selection activeCell="O15" sqref="O14:O15"/>
    </sheetView>
  </sheetViews>
  <sheetFormatPr defaultRowHeight="15"/>
  <cols>
    <col min="1" max="1" width="11.5703125" style="1" customWidth="1"/>
    <col min="2" max="2" width="5.28515625" customWidth="1"/>
    <col min="4" max="4" width="9.5703125" bestFit="1" customWidth="1"/>
    <col min="5" max="5" width="9.140625" customWidth="1"/>
    <col min="6" max="6" width="9" customWidth="1"/>
    <col min="7" max="7" width="9.5703125" customWidth="1"/>
    <col min="8" max="8" width="8" customWidth="1"/>
    <col min="9" max="9" width="8.5703125" customWidth="1"/>
    <col min="10" max="10" width="10.5703125" bestFit="1" customWidth="1"/>
    <col min="12" max="12" width="7.7109375" customWidth="1"/>
    <col min="13" max="13" width="10.7109375" customWidth="1"/>
    <col min="14" max="14" width="10.85546875" customWidth="1"/>
  </cols>
  <sheetData>
    <row r="1" spans="1:128" s="2" customFormat="1" ht="12" thickBot="1">
      <c r="A1" s="73">
        <v>7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5"/>
    </row>
    <row r="2" spans="1:128" s="3" customFormat="1" ht="12" thickBot="1">
      <c r="A2" s="76" t="s">
        <v>30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8"/>
    </row>
    <row r="3" spans="1:128" s="8" customFormat="1" ht="52.5">
      <c r="A3" s="4" t="s">
        <v>1</v>
      </c>
      <c r="B3" s="5" t="s">
        <v>2</v>
      </c>
      <c r="C3" s="5" t="s">
        <v>3</v>
      </c>
      <c r="D3" s="5" t="s">
        <v>6</v>
      </c>
      <c r="E3" s="5" t="s">
        <v>17</v>
      </c>
      <c r="F3" s="5" t="s">
        <v>18</v>
      </c>
      <c r="G3" s="5" t="s">
        <v>14</v>
      </c>
      <c r="H3" s="5" t="s">
        <v>12</v>
      </c>
      <c r="I3" s="5" t="s">
        <v>13</v>
      </c>
      <c r="J3" s="5" t="s">
        <v>16</v>
      </c>
      <c r="K3" s="5" t="s">
        <v>26</v>
      </c>
      <c r="L3" s="5" t="s">
        <v>15</v>
      </c>
      <c r="M3" s="5" t="s">
        <v>27</v>
      </c>
      <c r="N3" s="6" t="s">
        <v>28</v>
      </c>
      <c r="O3" s="7"/>
    </row>
    <row r="4" spans="1:128" s="16" customFormat="1" ht="12" thickBot="1">
      <c r="A4" s="9" t="s">
        <v>10</v>
      </c>
      <c r="B4" s="10" t="s">
        <v>5</v>
      </c>
      <c r="C4" s="11">
        <v>11104.55</v>
      </c>
      <c r="D4" s="12">
        <f>C4+C4+C4+C4+C4+C4+C4+C4+C4+C4+C4+C4</f>
        <v>133254.6</v>
      </c>
      <c r="E4" s="12"/>
      <c r="F4" s="12"/>
      <c r="G4" s="12">
        <f>C4*8.9</f>
        <v>98830.494999999995</v>
      </c>
      <c r="H4" s="12"/>
      <c r="I4" s="12"/>
      <c r="J4" s="12">
        <f>(D4+G4)*40%</f>
        <v>92834.038</v>
      </c>
      <c r="K4" s="12">
        <v>22209.1</v>
      </c>
      <c r="L4" s="12">
        <v>6662.73</v>
      </c>
      <c r="M4" s="12">
        <f>D4+G4+J4+K4</f>
        <v>347128.23300000001</v>
      </c>
      <c r="N4" s="12">
        <f>(M4*30.2%)+M4</f>
        <v>451960.95936600002</v>
      </c>
      <c r="O4" s="13"/>
      <c r="P4" s="14"/>
      <c r="Q4" s="14"/>
      <c r="R4" s="14"/>
      <c r="S4" s="15"/>
      <c r="DW4" s="17"/>
      <c r="DX4" s="14"/>
    </row>
    <row r="5" spans="1:128" s="3" customFormat="1" ht="11.25">
      <c r="A5" s="64" t="s">
        <v>19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6"/>
    </row>
    <row r="6" spans="1:128" s="54" customFormat="1" ht="54" customHeight="1">
      <c r="A6" s="18" t="s">
        <v>1</v>
      </c>
      <c r="B6" s="19" t="s">
        <v>2</v>
      </c>
      <c r="C6" s="19" t="s">
        <v>3</v>
      </c>
      <c r="D6" s="19" t="s">
        <v>6</v>
      </c>
      <c r="E6" s="19" t="s">
        <v>31</v>
      </c>
      <c r="F6" s="19" t="s">
        <v>21</v>
      </c>
      <c r="G6" s="19" t="s">
        <v>22</v>
      </c>
      <c r="H6" s="19" t="s">
        <v>23</v>
      </c>
      <c r="I6" s="19" t="s">
        <v>32</v>
      </c>
      <c r="J6" s="19" t="s">
        <v>16</v>
      </c>
      <c r="K6" s="19" t="s">
        <v>24</v>
      </c>
      <c r="L6" s="19" t="s">
        <v>15</v>
      </c>
      <c r="M6" s="19" t="s">
        <v>27</v>
      </c>
      <c r="N6" s="19" t="s">
        <v>28</v>
      </c>
      <c r="O6" s="20"/>
    </row>
    <row r="7" spans="1:128" s="2" customFormat="1" ht="22.5" thickBot="1">
      <c r="A7" s="21" t="s">
        <v>4</v>
      </c>
      <c r="B7" s="22" t="s">
        <v>5</v>
      </c>
      <c r="C7" s="23">
        <v>4740</v>
      </c>
      <c r="D7" s="23">
        <f>C7*12</f>
        <v>56880</v>
      </c>
      <c r="E7" s="23">
        <f>C7*3.6</f>
        <v>17064</v>
      </c>
      <c r="F7" s="23"/>
      <c r="G7" s="23">
        <v>47399.81</v>
      </c>
      <c r="H7" s="23">
        <f>C7*3</f>
        <v>14220</v>
      </c>
      <c r="I7" s="23">
        <v>68256</v>
      </c>
      <c r="J7" s="23">
        <f>(D7+E7+F7+G7+H7+I7)*40%</f>
        <v>81527.923999999999</v>
      </c>
      <c r="K7" s="23"/>
      <c r="L7" s="23">
        <v>44239.94</v>
      </c>
      <c r="M7" s="24">
        <f>D7+E7+F7+G7+H7+J7+K7+L7+I7</f>
        <v>329587.674</v>
      </c>
      <c r="N7" s="25">
        <f>(M7*30.2%)+M7</f>
        <v>429123.15154799999</v>
      </c>
      <c r="O7" s="26"/>
    </row>
    <row r="8" spans="1:128" s="55" customFormat="1" ht="12" thickBot="1">
      <c r="A8" s="67"/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</row>
    <row r="9" spans="1:128" s="54" customFormat="1" ht="53.25" customHeight="1">
      <c r="A9" s="56" t="s">
        <v>1</v>
      </c>
      <c r="B9" s="57" t="s">
        <v>2</v>
      </c>
      <c r="C9" s="57" t="s">
        <v>3</v>
      </c>
      <c r="D9" s="57" t="s">
        <v>6</v>
      </c>
      <c r="E9" s="57" t="s">
        <v>31</v>
      </c>
      <c r="F9" s="19" t="s">
        <v>34</v>
      </c>
      <c r="G9" s="57" t="s">
        <v>22</v>
      </c>
      <c r="H9" s="57" t="s">
        <v>23</v>
      </c>
      <c r="I9" s="57" t="s">
        <v>36</v>
      </c>
      <c r="J9" s="57" t="s">
        <v>16</v>
      </c>
      <c r="K9" s="57" t="s">
        <v>24</v>
      </c>
      <c r="L9" s="57" t="s">
        <v>15</v>
      </c>
      <c r="M9" s="57" t="s">
        <v>27</v>
      </c>
      <c r="N9" s="57" t="s">
        <v>35</v>
      </c>
    </row>
    <row r="10" spans="1:128" s="63" customFormat="1" ht="22.5" customHeight="1">
      <c r="A10" s="58" t="s">
        <v>33</v>
      </c>
      <c r="B10" s="59" t="s">
        <v>5</v>
      </c>
      <c r="C10" s="60">
        <v>2157</v>
      </c>
      <c r="D10" s="60">
        <f>C10+C10+C10+C10+C10+C10+C10+C10+C10+C10+C10+C10</f>
        <v>25884</v>
      </c>
      <c r="E10" s="60">
        <v>7765.2</v>
      </c>
      <c r="F10" s="60">
        <v>25884</v>
      </c>
      <c r="G10" s="60">
        <v>21571.68</v>
      </c>
      <c r="H10" s="60">
        <f>C10*3</f>
        <v>6471</v>
      </c>
      <c r="I10" s="60">
        <v>93551.57</v>
      </c>
      <c r="J10" s="61">
        <f>(D10+E10+F10+G10+H10)*40%</f>
        <v>35030.352000000006</v>
      </c>
      <c r="K10" s="60"/>
      <c r="L10" s="60">
        <v>34516.400000000001</v>
      </c>
      <c r="M10" s="60">
        <f>D10+E10+F10+G10+H10+J10+K10+L10+I10</f>
        <v>250674.20200000002</v>
      </c>
      <c r="N10" s="62">
        <f>(M10*30.2%)+M10</f>
        <v>326377.81100400002</v>
      </c>
    </row>
    <row r="11" spans="1:128" s="63" customFormat="1" ht="11.25">
      <c r="A11" s="58"/>
      <c r="B11" s="59"/>
      <c r="C11" s="60"/>
      <c r="D11" s="60">
        <f>C11+C11+C11+C11+C11+C11+C11+C11+C11+C11+C11+C11</f>
        <v>0</v>
      </c>
      <c r="E11" s="60">
        <f>C11*3</f>
        <v>0</v>
      </c>
      <c r="F11" s="60">
        <f>C11*14</f>
        <v>0</v>
      </c>
      <c r="G11" s="60">
        <f>C11*12</f>
        <v>0</v>
      </c>
      <c r="H11" s="60">
        <f>C11*3</f>
        <v>0</v>
      </c>
      <c r="I11" s="60"/>
      <c r="J11" s="61">
        <f>(D11+E11+F11+G11+H11)*40%</f>
        <v>0</v>
      </c>
      <c r="K11" s="60">
        <f>C11</f>
        <v>0</v>
      </c>
      <c r="L11" s="60"/>
      <c r="M11" s="60">
        <f>D11+E11+F11+G11+H11+J11+K11+L11</f>
        <v>0</v>
      </c>
      <c r="N11" s="62">
        <f>(M11*30.2%)+M11</f>
        <v>0</v>
      </c>
    </row>
    <row r="12" spans="1:128" s="8" customFormat="1" ht="12" thickBot="1">
      <c r="A12" s="69" t="s">
        <v>29</v>
      </c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27"/>
    </row>
    <row r="13" spans="1:128" s="3" customFormat="1" ht="60.75" customHeight="1">
      <c r="A13" s="28" t="s">
        <v>1</v>
      </c>
      <c r="B13" s="29" t="s">
        <v>2</v>
      </c>
      <c r="C13" s="29" t="s">
        <v>3</v>
      </c>
      <c r="D13" s="29" t="s">
        <v>6</v>
      </c>
      <c r="E13" s="29" t="s">
        <v>36</v>
      </c>
      <c r="F13" s="19" t="s">
        <v>40</v>
      </c>
      <c r="G13" s="29" t="s">
        <v>39</v>
      </c>
      <c r="H13" s="29" t="s">
        <v>23</v>
      </c>
      <c r="I13" s="29" t="s">
        <v>41</v>
      </c>
      <c r="J13" s="29" t="s">
        <v>16</v>
      </c>
      <c r="K13" s="29" t="s">
        <v>26</v>
      </c>
      <c r="L13" s="29" t="s">
        <v>15</v>
      </c>
      <c r="M13" s="29" t="s">
        <v>27</v>
      </c>
      <c r="N13" s="30" t="s">
        <v>28</v>
      </c>
      <c r="O13" s="31"/>
    </row>
    <row r="14" spans="1:128" s="2" customFormat="1" ht="11.25">
      <c r="A14" s="32"/>
      <c r="B14" s="33"/>
      <c r="C14" s="34"/>
      <c r="D14" s="34">
        <f>C14+C14+C14+C14+C14+C14+C14+C14+C14+C14+C14+C14</f>
        <v>0</v>
      </c>
      <c r="E14" s="34">
        <f>C14*2</f>
        <v>0</v>
      </c>
      <c r="F14" s="34"/>
      <c r="G14" s="34"/>
      <c r="H14" s="34">
        <f>C14*3</f>
        <v>0</v>
      </c>
      <c r="I14" s="34">
        <f>C14*10</f>
        <v>0</v>
      </c>
      <c r="J14" s="34">
        <f>(D14+E14+H14+I14)*40%</f>
        <v>0</v>
      </c>
      <c r="K14" s="34">
        <f>C14*2</f>
        <v>0</v>
      </c>
      <c r="L14" s="34"/>
      <c r="M14" s="34">
        <f>K14+J14+I14+H14+E14+D14</f>
        <v>0</v>
      </c>
      <c r="N14" s="35">
        <f>(M14*30.2%)+M14</f>
        <v>0</v>
      </c>
      <c r="O14" s="36"/>
    </row>
    <row r="15" spans="1:128" s="2" customFormat="1" ht="21.75">
      <c r="A15" s="32" t="s">
        <v>7</v>
      </c>
      <c r="B15" s="33" t="s">
        <v>37</v>
      </c>
      <c r="C15" s="34">
        <v>4800</v>
      </c>
      <c r="D15" s="34">
        <f>C15+C15+C15+C15+C15+C15+C15+C15+C15+C15+C15+C15</f>
        <v>57600</v>
      </c>
      <c r="E15" s="34">
        <v>22636.799999999999</v>
      </c>
      <c r="F15" s="34">
        <v>43200</v>
      </c>
      <c r="G15" s="34">
        <v>16704</v>
      </c>
      <c r="H15" s="34">
        <f>C15*3</f>
        <v>14400</v>
      </c>
      <c r="I15" s="34">
        <v>4224</v>
      </c>
      <c r="J15" s="34">
        <f>(D15+F15+K15+H15+I15+G15+I15)*40%</f>
        <v>56140.800000000003</v>
      </c>
      <c r="K15" s="34"/>
      <c r="L15" s="34"/>
      <c r="M15" s="34">
        <f>K15+J15+I15+H15+E15+D15+F15+G15</f>
        <v>214905.60000000001</v>
      </c>
      <c r="N15" s="35">
        <f>(M15*30.2%)+M15</f>
        <v>279807.09120000002</v>
      </c>
      <c r="O15" s="36"/>
    </row>
    <row r="16" spans="1:128" s="3" customFormat="1" ht="11.25">
      <c r="A16" s="32" t="s">
        <v>8</v>
      </c>
      <c r="B16" s="33" t="s">
        <v>38</v>
      </c>
      <c r="C16" s="34">
        <v>2415</v>
      </c>
      <c r="D16" s="34">
        <f>C16+C16+C16+C16+C16+C16+C16+C16+C16+C16+C16+C16</f>
        <v>28980</v>
      </c>
      <c r="E16" s="34">
        <v>58938.12</v>
      </c>
      <c r="F16" s="34">
        <v>21735</v>
      </c>
      <c r="G16" s="34">
        <v>8404.2000000000007</v>
      </c>
      <c r="H16" s="34">
        <f>C16*3</f>
        <v>7245</v>
      </c>
      <c r="I16" s="53">
        <v>5184</v>
      </c>
      <c r="J16" s="34">
        <f>(D16+F16+K16+H16+I16+G16+I16)*40%</f>
        <v>30692.880000000001</v>
      </c>
      <c r="K16" s="34"/>
      <c r="L16" s="34"/>
      <c r="M16" s="34">
        <f>K16+J16+I16+H16+E16+D16+F16+G16</f>
        <v>161179.20000000001</v>
      </c>
      <c r="N16" s="35">
        <f>(M16*30.2%)+M16</f>
        <v>209855.31840000002</v>
      </c>
      <c r="O16" s="31"/>
    </row>
    <row r="17" spans="1:15" s="8" customFormat="1" ht="12" thickBot="1">
      <c r="A17" s="71" t="s">
        <v>25</v>
      </c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37"/>
    </row>
    <row r="18" spans="1:15" s="2" customFormat="1" ht="52.5" customHeight="1">
      <c r="A18" s="38" t="s">
        <v>1</v>
      </c>
      <c r="B18" s="39" t="s">
        <v>2</v>
      </c>
      <c r="C18" s="39" t="s">
        <v>3</v>
      </c>
      <c r="D18" s="39" t="s">
        <v>6</v>
      </c>
      <c r="E18" s="39" t="s">
        <v>20</v>
      </c>
      <c r="F18" s="39" t="s">
        <v>21</v>
      </c>
      <c r="G18" s="39" t="s">
        <v>22</v>
      </c>
      <c r="H18" s="39" t="s">
        <v>23</v>
      </c>
      <c r="I18" s="39" t="s">
        <v>13</v>
      </c>
      <c r="J18" s="39" t="s">
        <v>16</v>
      </c>
      <c r="K18" s="39" t="s">
        <v>24</v>
      </c>
      <c r="L18" s="39" t="s">
        <v>15</v>
      </c>
      <c r="M18" s="39" t="s">
        <v>27</v>
      </c>
      <c r="N18" s="40" t="s">
        <v>28</v>
      </c>
      <c r="O18" s="41"/>
    </row>
    <row r="19" spans="1:15" s="3" customFormat="1" ht="22.5" thickBot="1">
      <c r="A19" s="42" t="s">
        <v>9</v>
      </c>
      <c r="B19" s="43" t="s">
        <v>11</v>
      </c>
      <c r="C19" s="44">
        <v>4440.4799999999996</v>
      </c>
      <c r="D19" s="45">
        <f>C19+C19+C19+C19+C19+C19+C19+C19+C19+C19+C19+C19</f>
        <v>53285.75999999998</v>
      </c>
      <c r="E19" s="44"/>
      <c r="F19" s="44"/>
      <c r="G19" s="44"/>
      <c r="H19" s="44"/>
      <c r="I19" s="44"/>
      <c r="J19" s="44">
        <f>D19*40%</f>
        <v>21314.303999999993</v>
      </c>
      <c r="K19" s="44"/>
      <c r="L19" s="44"/>
      <c r="M19" s="44">
        <f>D19+J19</f>
        <v>74600.063999999969</v>
      </c>
      <c r="N19" s="46">
        <f>(M19*30.2%)+M19</f>
        <v>97129.283327999961</v>
      </c>
      <c r="O19" s="47"/>
    </row>
    <row r="20" spans="1:15" s="3" customFormat="1" ht="11.25" hidden="1">
      <c r="A20" s="48"/>
    </row>
    <row r="21" spans="1:15" s="3" customFormat="1" ht="11.25">
      <c r="A21" s="49" t="s">
        <v>0</v>
      </c>
      <c r="B21" s="50" t="s">
        <v>42</v>
      </c>
      <c r="C21" s="51">
        <f t="shared" ref="C21:N21" si="0">C4+C7+C10+C11+C14+C15+C16+C19</f>
        <v>29657.03</v>
      </c>
      <c r="D21" s="51">
        <f t="shared" si="0"/>
        <v>355884.36</v>
      </c>
      <c r="E21" s="51">
        <f t="shared" si="0"/>
        <v>106404.12</v>
      </c>
      <c r="F21" s="51">
        <f t="shared" si="0"/>
        <v>90819</v>
      </c>
      <c r="G21" s="51">
        <f t="shared" si="0"/>
        <v>192910.185</v>
      </c>
      <c r="H21" s="51">
        <f t="shared" si="0"/>
        <v>42336</v>
      </c>
      <c r="I21" s="51">
        <f t="shared" si="0"/>
        <v>171215.57</v>
      </c>
      <c r="J21" s="51">
        <f t="shared" si="0"/>
        <v>317540.29800000001</v>
      </c>
      <c r="K21" s="51">
        <f t="shared" si="0"/>
        <v>22209.1</v>
      </c>
      <c r="L21" s="51">
        <f t="shared" si="0"/>
        <v>85419.07</v>
      </c>
      <c r="M21" s="51">
        <f t="shared" si="0"/>
        <v>1378074.973</v>
      </c>
      <c r="N21" s="51">
        <f t="shared" si="0"/>
        <v>1794253.6148460002</v>
      </c>
      <c r="O21" s="52"/>
    </row>
  </sheetData>
  <mergeCells count="6">
    <mergeCell ref="A5:O5"/>
    <mergeCell ref="A8:N8"/>
    <mergeCell ref="A12:N12"/>
    <mergeCell ref="A17:N17"/>
    <mergeCell ref="A1:O1"/>
    <mergeCell ref="A2:O2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администрация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2022-12-23T10:22:08Z</dcterms:modified>
</cp:coreProperties>
</file>